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D98" i="1"/>
  <c r="C90"/>
  <c r="C89"/>
  <c r="K85"/>
  <c r="I139"/>
  <c r="I128"/>
  <c r="I127"/>
  <c r="I126"/>
  <c r="I125"/>
  <c r="I113"/>
  <c r="J113" s="1"/>
  <c r="J111"/>
  <c r="K83"/>
  <c r="I82"/>
  <c r="K71" s="1"/>
  <c r="K54"/>
  <c r="I119" s="1"/>
  <c r="K40"/>
  <c r="I38"/>
  <c r="I37"/>
  <c r="I36"/>
  <c r="I35"/>
  <c r="I34"/>
  <c r="I33"/>
  <c r="I32"/>
  <c r="I31"/>
  <c r="J26" s="1"/>
  <c r="J39" l="1"/>
  <c r="K25" s="1"/>
  <c r="K92" s="1"/>
  <c r="J119"/>
  <c r="I120"/>
  <c r="J120" s="1"/>
  <c r="K16" l="1"/>
  <c r="K93"/>
  <c r="H96" s="1"/>
  <c r="D97" s="1"/>
</calcChain>
</file>

<file path=xl/sharedStrings.xml><?xml version="1.0" encoding="utf-8"?>
<sst xmlns="http://schemas.openxmlformats.org/spreadsheetml/2006/main" count="170" uniqueCount="149">
  <si>
    <t>размера членских взносов на 2026 год</t>
  </si>
  <si>
    <t>СНТ "Излучина-Кубань"</t>
  </si>
  <si>
    <t>*</t>
  </si>
  <si>
    <t xml:space="preserve">на 2026 год, подготовлено в соответствии с Федеральным законом от 29.07.2017 № 217-ФЗ О ведении гражданами садоводства и </t>
  </si>
  <si>
    <t xml:space="preserve">огородничества для собственных нужд и о внесении изменений в отдельные законодательные акты Российской Федерации" и </t>
  </si>
  <si>
    <t>Общая площадь участков, кв.м</t>
  </si>
  <si>
    <t>Количество участков</t>
  </si>
  <si>
    <t>Планируемые доходы:</t>
  </si>
  <si>
    <t>Членские взносы 2026 и платежи индивидуальных садоводов</t>
  </si>
  <si>
    <t>Членский взнос состоит из постоянной и переменной части</t>
  </si>
  <si>
    <r>
      <rPr>
        <b/>
        <sz val="11"/>
        <color theme="1"/>
        <rFont val="Calibri"/>
        <family val="2"/>
        <charset val="204"/>
        <scheme val="minor"/>
      </rPr>
      <t xml:space="preserve">Размер постоянной части членского взноса </t>
    </r>
    <r>
      <rPr>
        <sz val="11"/>
        <color theme="1"/>
        <rFont val="Calibri"/>
        <family val="2"/>
        <charset val="204"/>
        <scheme val="minor"/>
      </rPr>
      <t xml:space="preserve">определяется на основании приходно-расходной сметы Товарищества и рассчитывается </t>
    </r>
  </si>
  <si>
    <t>относительно размера садового участка из расчета на 1 кв.м. площади каждого участка, находящегося на территории Товарищества.</t>
  </si>
  <si>
    <t>Планируемые расходы:</t>
  </si>
  <si>
    <t>ЧЛЕНСКИЕ ВЗНОСЫ</t>
  </si>
  <si>
    <t>постоянная часть</t>
  </si>
  <si>
    <t>1.</t>
  </si>
  <si>
    <t>Оплата труда, включая страховые взносы</t>
  </si>
  <si>
    <t xml:space="preserve">Оплата труда </t>
  </si>
  <si>
    <r>
      <t>Обязательства по оплате труда включают в себя заработную плату наемных работников,</t>
    </r>
    <r>
      <rPr>
        <sz val="11"/>
        <color rgb="FFFF0000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 xml:space="preserve">отпускные, </t>
    </r>
  </si>
  <si>
    <t>а также установленные законодательством налоги и взносы.</t>
  </si>
  <si>
    <t>оклад</t>
  </si>
  <si>
    <t>всего в год</t>
  </si>
  <si>
    <t>Председатель</t>
  </si>
  <si>
    <t>Бухгалтер</t>
  </si>
  <si>
    <t>Старший охранник (включая оплату за уборку возле мусорки-1000,00 руб, за старш-1000,00 руб)</t>
  </si>
  <si>
    <t>Охранник (включая оплату за уборку административных помещений-1000,00 руб</t>
  </si>
  <si>
    <t>Охранник</t>
  </si>
  <si>
    <t>Сантехник</t>
  </si>
  <si>
    <t>Электрик</t>
  </si>
  <si>
    <t>оплата труда при замещении, отпуска работников</t>
  </si>
  <si>
    <t>Страховые взносы начисляемые на фонд оплаты труда</t>
  </si>
  <si>
    <t>2.</t>
  </si>
  <si>
    <t>Административные расходы</t>
  </si>
  <si>
    <t>услуги банка (затраты предлагается включить на уровне предыдущего года)</t>
  </si>
  <si>
    <t>аренда почтового ящика (оплатили  предоплату за 2026)</t>
  </si>
  <si>
    <t>канцтовары, заправка картриджа</t>
  </si>
  <si>
    <t>компенсация на использование личного автомобиля ( в связи с производственной необходимостью</t>
  </si>
  <si>
    <t xml:space="preserve">председатель Товарищества использует личный автомобиль для поездок по делам СНТ </t>
  </si>
  <si>
    <t>(суд, гос.учереждения и т.д) в пределах 1200 руб./месяц</t>
  </si>
  <si>
    <t>обслуживание видеонаблюдения, шлагбаума (ремонт повреждений шлагбаума)</t>
  </si>
  <si>
    <t>ЭДО(электронный документооборот) с контрагентами СБИС, электронная отчетность (договор с ООО "Тензор")</t>
  </si>
  <si>
    <t>1-С техподдержка, обновления(договор с ООО "Тиражные решения 1-С Рарус")</t>
  </si>
  <si>
    <t xml:space="preserve">расходы на сайт (аренда хостинга, домен, техподдержка) </t>
  </si>
  <si>
    <t xml:space="preserve">сайт используется для информирования садоводов о новостях, мероприятиях, собраниях, событиях СНТ. Имеется </t>
  </si>
  <si>
    <t>личный кабинет жителя, где можно получить информацию по начислениям и оплатам, передать показания приборов.</t>
  </si>
  <si>
    <t>мобильная связь</t>
  </si>
  <si>
    <t>3.</t>
  </si>
  <si>
    <t>Расходы на электроэнергию общего пользования</t>
  </si>
  <si>
    <t>Уличное освещение:</t>
  </si>
  <si>
    <t>Фактический расход на уличное освещение за 2025  согласно счетчику составил 7516 квт.ч</t>
  </si>
  <si>
    <t>На 2026 год планируется такой же расход электроэнергии на уличное освещение-8000 квт.ч в год,</t>
  </si>
  <si>
    <t>с 01.01.2026г. по 30.09.2026г.ожидается повышение тарифа на электроэнергию от АО "НЭСК" на 1,7%, и составит - Т1-8,39 руб., Т2-4,49 руб.</t>
  </si>
  <si>
    <t>с 1.10.2026г. по 31.12.2026г.ожидается повышение тарифа на электроэнергию от АО "НЭСК" на 11,2%,и составит - Т1-9,33 руб., Т2-5,00 руб.</t>
  </si>
  <si>
    <t xml:space="preserve">С учетом повышения тарифа оплата за уличное освещение за год составит </t>
  </si>
  <si>
    <t>Сторожка</t>
  </si>
  <si>
    <t>Расходы на отопление кондиционером с учетом круглосуточного нахождения, освещение, работу шлагбаума</t>
  </si>
  <si>
    <t>Фактически израсходовано по счетчику за 2025г.-5288 квтч в год</t>
  </si>
  <si>
    <t>На 2026 год планируется такой же расход электроэнергии на сторожку-5500 квтч в год,</t>
  </si>
  <si>
    <t xml:space="preserve">С учетом повышения тарифа оплата за год составит </t>
  </si>
  <si>
    <t>Помещение Правления</t>
  </si>
  <si>
    <t>Расходы на отопление электроприборами, кондиционирование</t>
  </si>
  <si>
    <t xml:space="preserve">На 2026 год планируется 400 квтч  в год.С учетом повышения тарифа оплата за год составит </t>
  </si>
  <si>
    <r>
      <rPr>
        <b/>
        <sz val="11"/>
        <color theme="1"/>
        <rFont val="Calibri"/>
        <family val="2"/>
        <charset val="204"/>
        <scheme val="minor"/>
      </rPr>
      <t>Потери в трансформаторе</t>
    </r>
    <r>
      <rPr>
        <sz val="11"/>
        <color theme="1"/>
        <rFont val="Calibri"/>
        <family val="2"/>
        <charset val="204"/>
        <scheme val="minor"/>
      </rPr>
      <t xml:space="preserve"> (по данным НЭСК) в 2025 году составил -31378  квтч </t>
    </r>
  </si>
  <si>
    <t xml:space="preserve"> планируется примерно такой же расход, как и в 2025г.- 32000 квт.ч, с учетом повышения тарифа на сумму</t>
  </si>
  <si>
    <t>4.</t>
  </si>
  <si>
    <t>Юридические, консультационные услуги, судебные госпошлины</t>
  </si>
  <si>
    <t>1. На сегодняшний момент продолжаются судебные разбирательства к СНТ от жителя по ул.Рубежная, поэтому необходимо иметь</t>
  </si>
  <si>
    <t>возможность оплаты  юриста для представительства в суде.</t>
  </si>
  <si>
    <t xml:space="preserve">2. А также в связи со значительной суммой задолженности по оплате членских, целевых взносов, и задолженностью за </t>
  </si>
  <si>
    <t>потребленную электроэнергию, воду садоводами,  Правление считает целесообразным получение консультационных,</t>
  </si>
  <si>
    <t xml:space="preserve"> юридических услуг по взысканию задолженности как в судебном, так и досудебном порядке, а также получение иных консультаций,</t>
  </si>
  <si>
    <t xml:space="preserve">необходимых для жизнедеятельности СНТ. При взыскании задолженности в судебном порядке оплачивается госпошлина, </t>
  </si>
  <si>
    <t xml:space="preserve">размер которой зависит от суммы долга. При положительном решении суда расходы возвращаются обратно в Товарищество и </t>
  </si>
  <si>
    <t xml:space="preserve">используется в дальнейшем на аналогичные расходы. </t>
  </si>
  <si>
    <t xml:space="preserve">Предлагается заключить договор ГПХ  для подачи исков и заявлений на судебные приказы к должникам  </t>
  </si>
  <si>
    <t>в размере 3448,00 руб за одного должника.</t>
  </si>
  <si>
    <r>
      <t xml:space="preserve">Исходя из анализа текущей ситуации и  затрат предыдущего года предлагается утвердить сумму </t>
    </r>
    <r>
      <rPr>
        <sz val="11"/>
        <rFont val="Calibri"/>
        <family val="2"/>
        <charset val="204"/>
        <scheme val="minor"/>
      </rPr>
      <t xml:space="preserve">       </t>
    </r>
  </si>
  <si>
    <t xml:space="preserve"> рублей год.</t>
  </si>
  <si>
    <t>5.</t>
  </si>
  <si>
    <t>Хозяйственные расходы</t>
  </si>
  <si>
    <t>корм собаке (охрана) (исходя из затрат предыдущего года)</t>
  </si>
  <si>
    <t>6.</t>
  </si>
  <si>
    <t>Прочие расходы</t>
  </si>
  <si>
    <t>Всего расходов</t>
  </si>
  <si>
    <t>Общая сумма расходов (включая переходящий остаток)</t>
  </si>
  <si>
    <t>Расчет размера членских взносов (постоянная часть) :</t>
  </si>
  <si>
    <t>Площадь садовых участков, находящихся на территории Товарищества</t>
  </si>
  <si>
    <t>кв.м</t>
  </si>
  <si>
    <r>
      <rPr>
        <b/>
        <sz val="11"/>
        <color theme="1"/>
        <rFont val="Calibri"/>
        <family val="2"/>
        <charset val="204"/>
        <scheme val="minor"/>
      </rPr>
      <t>Размер членского взноса</t>
    </r>
    <r>
      <rPr>
        <sz val="11"/>
        <color theme="1"/>
        <rFont val="Calibri"/>
        <family val="2"/>
        <charset val="204"/>
        <scheme val="minor"/>
      </rPr>
      <t xml:space="preserve"> (рассчитан как общая сумма расходов по членскому взносу/ площадь участков) </t>
    </r>
  </si>
  <si>
    <t>руб./1кв.м в год</t>
  </si>
  <si>
    <t xml:space="preserve">Например, для участка 800 кв.м членский взнос составит </t>
  </si>
  <si>
    <t xml:space="preserve">Членские взносы должны оплачиваться ежемесячно до 10 числа следующего месяца. Член СНТ может внести авансовый платеж </t>
  </si>
  <si>
    <t xml:space="preserve">за более продолжительный срок. </t>
  </si>
  <si>
    <t>**</t>
  </si>
  <si>
    <t xml:space="preserve">Обязанность по внесению взносов распространяется на всех членов Товарищества и лиц, осуществляющих садоводство без участия </t>
  </si>
  <si>
    <t>в Товариществе.</t>
  </si>
  <si>
    <t>переменная часть</t>
  </si>
  <si>
    <r>
      <t>Членский взнос на электроэнергию/</t>
    </r>
    <r>
      <rPr>
        <sz val="11"/>
        <color theme="1"/>
        <rFont val="Calibri"/>
        <family val="2"/>
        <charset val="204"/>
        <scheme val="minor"/>
      </rPr>
      <t xml:space="preserve"> размер платы на потери  в электрических сетях</t>
    </r>
  </si>
  <si>
    <r>
      <t xml:space="preserve">Оплачивается за каждый потребленный квт.ч,  в </t>
    </r>
    <r>
      <rPr>
        <b/>
        <sz val="11"/>
        <color theme="1"/>
        <rFont val="Calibri"/>
        <family val="2"/>
        <charset val="204"/>
        <scheme val="minor"/>
      </rPr>
      <t>руб. за 1квт.ч</t>
    </r>
  </si>
  <si>
    <t>Начисляется в % к существующему тарифу на электроэнергию на основании анализа потерь за предыдущий период.</t>
  </si>
  <si>
    <t>В 2025г. расходы за  электроэнергию по общему электросчетчику по счетам от АО НЭСК составили (в руб.)-</t>
  </si>
  <si>
    <t>в том числе</t>
  </si>
  <si>
    <t xml:space="preserve">Расходы на электроэнергию общего пользования </t>
  </si>
  <si>
    <t xml:space="preserve">Расходы по индивидуальным приборам учета жителей СНТ составили </t>
  </si>
  <si>
    <t xml:space="preserve">Потери электроэнергиии (разница между  расходом электроэнергии по общему электросчетчику Товарищества , </t>
  </si>
  <si>
    <t>расходы по электроэнергии общего пользования и индивидуальными счетчиками жителей</t>
  </si>
  <si>
    <t>Предлагается считать потребление  электроэнергии на 2026 год на уровне 2025 года с учетом повышения тарифов</t>
  </si>
  <si>
    <t xml:space="preserve">от АО НЭСК </t>
  </si>
  <si>
    <t>предполагаемые расходы на электроэнергию общего пользования и потери в том числе-</t>
  </si>
  <si>
    <t>а также разбить их  на 2 части:</t>
  </si>
  <si>
    <t>расходы на электроэнергию общего пользования (входит в членский взнос постоянная часть)</t>
  </si>
  <si>
    <t>расходы на потери на конкретного садовода, пропорционально потреблению(членский взнос на электроэнергию)</t>
  </si>
  <si>
    <t>Предлагается утвердить:</t>
  </si>
  <si>
    <t>членский взнос на электроэнергию с 01.01.2026г. по 30.09.2026г.</t>
  </si>
  <si>
    <t>к тарифу Т1 день-</t>
  </si>
  <si>
    <t>руб/квт.ч</t>
  </si>
  <si>
    <t xml:space="preserve"> руб/квт.ч</t>
  </si>
  <si>
    <t>к тарифу Т2 ночь</t>
  </si>
  <si>
    <t>членский взнос на электроэнергию с  01.10.2026г.- 31.12.2026г.</t>
  </si>
  <si>
    <t>к тарифу Т1 день</t>
  </si>
  <si>
    <r>
      <t>В 2027 году до утверждения на общем собрании применять членский взнос на электроэнергию в размере</t>
    </r>
    <r>
      <rPr>
        <sz val="11"/>
        <rFont val="Calibri"/>
        <family val="2"/>
        <charset val="204"/>
        <scheme val="minor"/>
      </rPr>
      <t xml:space="preserve"> 11%</t>
    </r>
    <r>
      <rPr>
        <sz val="11"/>
        <color theme="1"/>
        <rFont val="Calibri"/>
        <family val="2"/>
        <charset val="204"/>
        <scheme val="minor"/>
      </rPr>
      <t xml:space="preserve"> от тарифа.</t>
    </r>
  </si>
  <si>
    <r>
      <rPr>
        <b/>
        <sz val="11"/>
        <color theme="1"/>
        <rFont val="Calibri"/>
        <family val="2"/>
        <charset val="204"/>
        <scheme val="minor"/>
      </rPr>
      <t>Членский взнос на водоснабжение</t>
    </r>
    <r>
      <rPr>
        <sz val="11"/>
        <color theme="1"/>
        <rFont val="Calibri"/>
        <family val="2"/>
        <charset val="204"/>
        <scheme val="minor"/>
      </rPr>
      <t>/размер платы на потери в водопроводных сетях.</t>
    </r>
  </si>
  <si>
    <r>
      <t xml:space="preserve">Оплачивается за каждый потребленный куб.м, в </t>
    </r>
    <r>
      <rPr>
        <b/>
        <sz val="11"/>
        <color theme="1"/>
        <rFont val="Calibri"/>
        <family val="2"/>
        <charset val="204"/>
        <scheme val="minor"/>
      </rPr>
      <t>руб/1куб.м</t>
    </r>
  </si>
  <si>
    <t>Начисляется в % к существующему тарифу на воду на основании анализа потерь за предыдущий период.</t>
  </si>
  <si>
    <t xml:space="preserve">В 2025г. расходы за водоснабжение по общему счетчику воды  по счетам от ООО КраснодарВодоканал составили </t>
  </si>
  <si>
    <t>Предлагается считать потребление  воды на 2026 год на уровне 2025 года с учетом повышения тарифов от ООО КраснодарВодоканал</t>
  </si>
  <si>
    <t>Предполагаемые потери установить 1% от потребленной воды (на  утечки, аварии)в том числе</t>
  </si>
  <si>
    <t>членский взнос на водоснабжение с  01.01.2026г.-31.12.2026г.</t>
  </si>
  <si>
    <t>к тарифу-</t>
  </si>
  <si>
    <t>руб./куб.м</t>
  </si>
  <si>
    <t>руб/куб.м</t>
  </si>
  <si>
    <t>Правление СНТ "Излучина-Кубань"</t>
  </si>
  <si>
    <t xml:space="preserve">С 01.01.2026г. минимальный размер оплаты труда (МРОТ) составляет 27093,00 руб. </t>
  </si>
  <si>
    <t>ресурсоснабжающих организаций на основании анализа размера фактических потерь электроэнергии и воды в предыдущем периоде.</t>
  </si>
  <si>
    <t>анализом хозяйственной деятельности СНТ "Излучина-Кубань" за 2025 год</t>
  </si>
  <si>
    <r>
      <t xml:space="preserve">Размер переменной части членского взноса </t>
    </r>
    <r>
      <rPr>
        <sz val="11"/>
        <color theme="1"/>
        <rFont val="Calibri"/>
        <family val="2"/>
        <charset val="204"/>
        <scheme val="minor"/>
      </rPr>
      <t xml:space="preserve"> рассчитывается в процентном отношении к тарифам </t>
    </r>
  </si>
  <si>
    <t>7.</t>
  </si>
  <si>
    <t>По договору с  АО Мусороуборочная компания затраты на вывоз мусора в 2026г. составят-</t>
  </si>
  <si>
    <t>Предполагаемые расходы на содержание мусорной площадки, ремонт контейнеров и др.</t>
  </si>
  <si>
    <t xml:space="preserve">Таким образом, при таком варианте плата за вывоз мусора входит в членский взнос и будет одинаковой для всех, независимо от количества </t>
  </si>
  <si>
    <t>Плата за вывоз мусора</t>
  </si>
  <si>
    <t xml:space="preserve"> проживающих и составит  для участка 8 соток-</t>
  </si>
  <si>
    <t>для участков по 4 сотки-</t>
  </si>
  <si>
    <t>рублей  в месяц с каждого участка</t>
  </si>
  <si>
    <t>рублей в год</t>
  </si>
  <si>
    <t>рублей в месяц</t>
  </si>
  <si>
    <t>Финансово-экономическое обоснование №2</t>
  </si>
  <si>
    <t>к проекту приходно-расходной сметы №2</t>
  </si>
  <si>
    <t>Настоящее финансово-экономическое обоснование является неотьемлемой частью приходно-расходной сметы №2 СНТ "Излучина-Кубань"</t>
  </si>
</sst>
</file>

<file path=xl/styles.xml><?xml version="1.0" encoding="utf-8"?>
<styleSheet xmlns="http://schemas.openxmlformats.org/spreadsheetml/2006/main">
  <numFmts count="5">
    <numFmt numFmtId="42" formatCode="_-* #,##0\ &quot;₽&quot;_-;\-* #,##0\ &quot;₽&quot;_-;_-* &quot;-&quot;\ &quot;₽&quot;_-;_-@_-"/>
    <numFmt numFmtId="164" formatCode="_-* #,##0.0\ &quot;₽&quot;_-;\-* #,##0.0\ &quot;₽&quot;_-;_-* &quot;-&quot;\ &quot;₽&quot;_-;_-@_-"/>
    <numFmt numFmtId="165" formatCode="0.0"/>
    <numFmt numFmtId="166" formatCode="_-* #,##0.00\ &quot;₽&quot;_-;\-* #,##0.00\ &quot;₽&quot;_-;_-* &quot;-&quot;\ &quot;₽&quot;_-;_-@_-"/>
    <numFmt numFmtId="167" formatCode="#,##0.000"/>
  </numFmts>
  <fonts count="1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8"/>
      <name val="Arial"/>
      <family val="2"/>
    </font>
    <font>
      <sz val="9"/>
      <name val="Arial"/>
      <family val="2"/>
      <charset val="204"/>
    </font>
    <font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8" fillId="0" borderId="0"/>
  </cellStyleXfs>
  <cellXfs count="160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0" borderId="1" xfId="0" applyFont="1" applyBorder="1"/>
    <xf numFmtId="0" fontId="0" fillId="2" borderId="3" xfId="0" applyFill="1" applyBorder="1"/>
    <xf numFmtId="0" fontId="0" fillId="2" borderId="4" xfId="0" applyFill="1" applyBorder="1"/>
    <xf numFmtId="0" fontId="0" fillId="0" borderId="4" xfId="0" applyFill="1" applyBorder="1"/>
    <xf numFmtId="0" fontId="3" fillId="0" borderId="5" xfId="0" applyFont="1" applyBorder="1"/>
    <xf numFmtId="0" fontId="0" fillId="0" borderId="6" xfId="0" applyBorder="1"/>
    <xf numFmtId="0" fontId="0" fillId="0" borderId="2" xfId="0" applyBorder="1"/>
    <xf numFmtId="0" fontId="0" fillId="0" borderId="3" xfId="0" applyBorder="1" applyAlignment="1">
      <alignment vertical="top"/>
    </xf>
    <xf numFmtId="0" fontId="0" fillId="0" borderId="7" xfId="0" applyBorder="1"/>
    <xf numFmtId="0" fontId="0" fillId="0" borderId="4" xfId="0" applyBorder="1"/>
    <xf numFmtId="0" fontId="2" fillId="0" borderId="0" xfId="0" applyFont="1"/>
    <xf numFmtId="0" fontId="2" fillId="0" borderId="1" xfId="0" applyFont="1" applyBorder="1"/>
    <xf numFmtId="0" fontId="2" fillId="3" borderId="1" xfId="0" applyFont="1" applyFill="1" applyBorder="1"/>
    <xf numFmtId="0" fontId="2" fillId="2" borderId="0" xfId="0" applyFont="1" applyFill="1"/>
    <xf numFmtId="0" fontId="0" fillId="3" borderId="7" xfId="0" applyFill="1" applyBorder="1"/>
    <xf numFmtId="42" fontId="2" fillId="4" borderId="1" xfId="0" applyNumberFormat="1" applyFont="1" applyFill="1" applyBorder="1"/>
    <xf numFmtId="0" fontId="2" fillId="0" borderId="2" xfId="0" applyFont="1" applyBorder="1"/>
    <xf numFmtId="0" fontId="2" fillId="0" borderId="5" xfId="0" applyFont="1" applyFill="1" applyBorder="1"/>
    <xf numFmtId="0" fontId="0" fillId="4" borderId="0" xfId="0" applyFill="1"/>
    <xf numFmtId="1" fontId="2" fillId="0" borderId="0" xfId="0" applyNumberFormat="1" applyFont="1" applyFill="1"/>
    <xf numFmtId="0" fontId="0" fillId="3" borderId="0" xfId="0" applyFill="1"/>
    <xf numFmtId="0" fontId="0" fillId="0" borderId="8" xfId="0" applyBorder="1"/>
    <xf numFmtId="0" fontId="0" fillId="3" borderId="9" xfId="0" applyFill="1" applyBorder="1"/>
    <xf numFmtId="0" fontId="0" fillId="0" borderId="9" xfId="0" applyBorder="1"/>
    <xf numFmtId="0" fontId="4" fillId="0" borderId="0" xfId="1"/>
    <xf numFmtId="0" fontId="0" fillId="0" borderId="0" xfId="0" applyFill="1"/>
    <xf numFmtId="0" fontId="5" fillId="4" borderId="0" xfId="0" applyFont="1" applyFill="1"/>
    <xf numFmtId="1" fontId="2" fillId="0" borderId="10" xfId="0" applyNumberFormat="1" applyFont="1" applyFill="1" applyBorder="1"/>
    <xf numFmtId="0" fontId="2" fillId="3" borderId="6" xfId="0" applyFont="1" applyFill="1" applyBorder="1"/>
    <xf numFmtId="0" fontId="0" fillId="3" borderId="6" xfId="0" applyFill="1" applyBorder="1"/>
    <xf numFmtId="42" fontId="2" fillId="3" borderId="2" xfId="0" applyNumberFormat="1" applyFont="1" applyFill="1" applyBorder="1"/>
    <xf numFmtId="0" fontId="0" fillId="0" borderId="5" xfId="0" applyBorder="1"/>
    <xf numFmtId="0" fontId="0" fillId="4" borderId="6" xfId="0" applyFill="1" applyBorder="1"/>
    <xf numFmtId="0" fontId="0" fillId="0" borderId="11" xfId="0" applyBorder="1"/>
    <xf numFmtId="0" fontId="0" fillId="3" borderId="2" xfId="0" applyFill="1" applyBorder="1"/>
    <xf numFmtId="0" fontId="0" fillId="0" borderId="3" xfId="0" applyBorder="1"/>
    <xf numFmtId="0" fontId="5" fillId="0" borderId="3" xfId="0" applyFont="1" applyBorder="1"/>
    <xf numFmtId="0" fontId="5" fillId="4" borderId="7" xfId="0" applyFont="1" applyFill="1" applyBorder="1"/>
    <xf numFmtId="0" fontId="0" fillId="3" borderId="1" xfId="0" applyFill="1" applyBorder="1"/>
    <xf numFmtId="0" fontId="0" fillId="4" borderId="7" xfId="0" applyFill="1" applyBorder="1"/>
    <xf numFmtId="0" fontId="0" fillId="0" borderId="12" xfId="0" applyBorder="1"/>
    <xf numFmtId="0" fontId="0" fillId="0" borderId="13" xfId="0" applyBorder="1"/>
    <xf numFmtId="0" fontId="0" fillId="0" borderId="13" xfId="0" applyFill="1" applyBorder="1"/>
    <xf numFmtId="0" fontId="0" fillId="3" borderId="14" xfId="0" applyFill="1" applyBorder="1"/>
    <xf numFmtId="0" fontId="2" fillId="3" borderId="12" xfId="0" applyFont="1" applyFill="1" applyBorder="1"/>
    <xf numFmtId="0" fontId="0" fillId="3" borderId="13" xfId="0" applyFill="1" applyBorder="1"/>
    <xf numFmtId="0" fontId="0" fillId="3" borderId="10" xfId="0" applyFill="1" applyBorder="1"/>
    <xf numFmtId="42" fontId="2" fillId="2" borderId="1" xfId="0" applyNumberFormat="1" applyFont="1" applyFill="1" applyBorder="1"/>
    <xf numFmtId="0" fontId="2" fillId="0" borderId="5" xfId="0" applyFont="1" applyBorder="1"/>
    <xf numFmtId="0" fontId="5" fillId="0" borderId="8" xfId="0" applyFont="1" applyBorder="1"/>
    <xf numFmtId="0" fontId="0" fillId="2" borderId="7" xfId="0" applyFill="1" applyBorder="1"/>
    <xf numFmtId="0" fontId="2" fillId="0" borderId="3" xfId="0" applyFont="1" applyBorder="1"/>
    <xf numFmtId="0" fontId="0" fillId="2" borderId="0" xfId="0" applyFill="1"/>
    <xf numFmtId="0" fontId="0" fillId="2" borderId="6" xfId="0" applyFill="1" applyBorder="1"/>
    <xf numFmtId="0" fontId="0" fillId="3" borderId="15" xfId="0" applyFill="1" applyBorder="1"/>
    <xf numFmtId="0" fontId="2" fillId="0" borderId="8" xfId="0" applyFont="1" applyBorder="1"/>
    <xf numFmtId="0" fontId="0" fillId="0" borderId="14" xfId="0" applyBorder="1"/>
    <xf numFmtId="42" fontId="2" fillId="3" borderId="14" xfId="0" applyNumberFormat="1" applyFont="1" applyFill="1" applyBorder="1"/>
    <xf numFmtId="0" fontId="2" fillId="0" borderId="2" xfId="0" applyFont="1" applyFill="1" applyBorder="1"/>
    <xf numFmtId="0" fontId="0" fillId="0" borderId="0" xfId="0" applyFill="1" applyBorder="1"/>
    <xf numFmtId="0" fontId="2" fillId="3" borderId="9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3" borderId="3" xfId="0" applyFont="1" applyFill="1" applyBorder="1"/>
    <xf numFmtId="42" fontId="2" fillId="3" borderId="1" xfId="0" applyNumberFormat="1" applyFont="1" applyFill="1" applyBorder="1"/>
    <xf numFmtId="0" fontId="0" fillId="0" borderId="1" xfId="0" applyBorder="1"/>
    <xf numFmtId="0" fontId="0" fillId="4" borderId="13" xfId="0" applyFill="1" applyBorder="1"/>
    <xf numFmtId="1" fontId="0" fillId="0" borderId="0" xfId="0" applyNumberFormat="1"/>
    <xf numFmtId="0" fontId="2" fillId="2" borderId="13" xfId="0" applyFont="1" applyFill="1" applyBorder="1"/>
    <xf numFmtId="0" fontId="0" fillId="2" borderId="13" xfId="0" applyFill="1" applyBorder="1"/>
    <xf numFmtId="42" fontId="2" fillId="2" borderId="4" xfId="0" applyNumberFormat="1" applyFont="1" applyFill="1" applyBorder="1"/>
    <xf numFmtId="0" fontId="0" fillId="3" borderId="3" xfId="0" applyFill="1" applyBorder="1"/>
    <xf numFmtId="0" fontId="2" fillId="3" borderId="7" xfId="0" applyFont="1" applyFill="1" applyBorder="1"/>
    <xf numFmtId="42" fontId="2" fillId="3" borderId="4" xfId="0" applyNumberFormat="1" applyFont="1" applyFill="1" applyBorder="1"/>
    <xf numFmtId="2" fontId="0" fillId="0" borderId="0" xfId="0" applyNumberFormat="1"/>
    <xf numFmtId="0" fontId="0" fillId="5" borderId="3" xfId="0" applyFill="1" applyBorder="1"/>
    <xf numFmtId="0" fontId="2" fillId="5" borderId="7" xfId="0" applyFont="1" applyFill="1" applyBorder="1"/>
    <xf numFmtId="0" fontId="0" fillId="5" borderId="7" xfId="0" applyFill="1" applyBorder="1"/>
    <xf numFmtId="0" fontId="0" fillId="5" borderId="4" xfId="0" applyFill="1" applyBorder="1"/>
    <xf numFmtId="0" fontId="2" fillId="4" borderId="0" xfId="0" applyFont="1" applyFill="1"/>
    <xf numFmtId="2" fontId="0" fillId="0" borderId="0" xfId="0" applyNumberFormat="1" applyFill="1"/>
    <xf numFmtId="1" fontId="2" fillId="0" borderId="0" xfId="0" applyNumberFormat="1" applyFont="1"/>
    <xf numFmtId="0" fontId="2" fillId="0" borderId="6" xfId="0" applyFont="1" applyBorder="1"/>
    <xf numFmtId="0" fontId="0" fillId="0" borderId="15" xfId="0" applyBorder="1"/>
    <xf numFmtId="42" fontId="0" fillId="0" borderId="2" xfId="0" applyNumberFormat="1" applyFill="1" applyBorder="1"/>
    <xf numFmtId="42" fontId="0" fillId="0" borderId="0" xfId="0" applyNumberFormat="1"/>
    <xf numFmtId="42" fontId="0" fillId="0" borderId="1" xfId="0" applyNumberFormat="1" applyBorder="1"/>
    <xf numFmtId="9" fontId="0" fillId="0" borderId="1" xfId="0" applyNumberFormat="1" applyBorder="1"/>
    <xf numFmtId="0" fontId="0" fillId="0" borderId="15" xfId="0" applyFill="1" applyBorder="1"/>
    <xf numFmtId="164" fontId="0" fillId="0" borderId="0" xfId="0" applyNumberFormat="1"/>
    <xf numFmtId="165" fontId="0" fillId="0" borderId="0" xfId="0" applyNumberFormat="1"/>
    <xf numFmtId="42" fontId="0" fillId="0" borderId="15" xfId="0" applyNumberFormat="1" applyBorder="1"/>
    <xf numFmtId="9" fontId="0" fillId="0" borderId="2" xfId="0" applyNumberFormat="1" applyBorder="1"/>
    <xf numFmtId="9" fontId="0" fillId="0" borderId="10" xfId="0" applyNumberFormat="1" applyBorder="1"/>
    <xf numFmtId="166" fontId="0" fillId="0" borderId="0" xfId="0" applyNumberFormat="1"/>
    <xf numFmtId="3" fontId="0" fillId="0" borderId="7" xfId="0" applyNumberFormat="1" applyFill="1" applyBorder="1"/>
    <xf numFmtId="3" fontId="0" fillId="0" borderId="0" xfId="0" applyNumberFormat="1"/>
    <xf numFmtId="3" fontId="5" fillId="0" borderId="4" xfId="0" applyNumberFormat="1" applyFont="1" applyFill="1" applyBorder="1"/>
    <xf numFmtId="9" fontId="0" fillId="0" borderId="4" xfId="0" applyNumberFormat="1" applyBorder="1"/>
    <xf numFmtId="9" fontId="0" fillId="0" borderId="0" xfId="0" applyNumberFormat="1"/>
    <xf numFmtId="167" fontId="0" fillId="0" borderId="0" xfId="0" applyNumberFormat="1"/>
    <xf numFmtId="3" fontId="0" fillId="0" borderId="4" xfId="0" applyNumberFormat="1" applyBorder="1"/>
    <xf numFmtId="9" fontId="0" fillId="0" borderId="9" xfId="0" applyNumberFormat="1" applyBorder="1"/>
    <xf numFmtId="0" fontId="0" fillId="0" borderId="0" xfId="0" applyBorder="1"/>
    <xf numFmtId="3" fontId="0" fillId="0" borderId="0" xfId="0" applyNumberFormat="1" applyBorder="1"/>
    <xf numFmtId="9" fontId="0" fillId="0" borderId="0" xfId="0" applyNumberFormat="1" applyBorder="1"/>
    <xf numFmtId="3" fontId="5" fillId="0" borderId="0" xfId="0" applyNumberFormat="1" applyFont="1"/>
    <xf numFmtId="0" fontId="2" fillId="0" borderId="13" xfId="0" applyFont="1" applyBorder="1"/>
    <xf numFmtId="3" fontId="1" fillId="0" borderId="0" xfId="0" applyNumberFormat="1" applyFont="1"/>
    <xf numFmtId="0" fontId="5" fillId="0" borderId="3" xfId="0" applyFont="1" applyFill="1" applyBorder="1"/>
    <xf numFmtId="0" fontId="0" fillId="0" borderId="7" xfId="0" applyFill="1" applyBorder="1"/>
    <xf numFmtId="0" fontId="5" fillId="0" borderId="4" xfId="0" applyFont="1" applyFill="1" applyBorder="1"/>
    <xf numFmtId="0" fontId="5" fillId="0" borderId="11" xfId="0" applyFont="1" applyFill="1" applyBorder="1"/>
    <xf numFmtId="0" fontId="0" fillId="0" borderId="1" xfId="0" applyFill="1" applyBorder="1"/>
    <xf numFmtId="0" fontId="5" fillId="0" borderId="7" xfId="0" applyFont="1" applyFill="1" applyBorder="1"/>
    <xf numFmtId="0" fontId="5" fillId="0" borderId="0" xfId="0" applyFont="1" applyFill="1"/>
    <xf numFmtId="2" fontId="5" fillId="0" borderId="0" xfId="0" applyNumberFormat="1" applyFont="1" applyFill="1"/>
    <xf numFmtId="0" fontId="5" fillId="0" borderId="15" xfId="0" applyFont="1" applyFill="1" applyBorder="1"/>
    <xf numFmtId="0" fontId="0" fillId="0" borderId="6" xfId="0" applyFont="1" applyBorder="1"/>
    <xf numFmtId="0" fontId="6" fillId="0" borderId="6" xfId="0" applyFont="1" applyBorder="1"/>
    <xf numFmtId="2" fontId="7" fillId="0" borderId="6" xfId="0" applyNumberFormat="1" applyFont="1" applyBorder="1"/>
    <xf numFmtId="9" fontId="1" fillId="0" borderId="13" xfId="0" applyNumberFormat="1" applyFont="1" applyBorder="1"/>
    <xf numFmtId="3" fontId="9" fillId="0" borderId="3" xfId="2" applyNumberFormat="1" applyFont="1" applyFill="1" applyBorder="1" applyAlignment="1">
      <alignment horizontal="right" vertical="top" wrapText="1"/>
    </xf>
    <xf numFmtId="0" fontId="1" fillId="0" borderId="0" xfId="0" applyFont="1"/>
    <xf numFmtId="3" fontId="0" fillId="0" borderId="13" xfId="0" applyNumberFormat="1" applyFill="1" applyBorder="1"/>
    <xf numFmtId="3" fontId="0" fillId="0" borderId="0" xfId="0" applyNumberFormat="1" applyFill="1"/>
    <xf numFmtId="0" fontId="0" fillId="0" borderId="12" xfId="0" applyFill="1" applyBorder="1"/>
    <xf numFmtId="0" fontId="0" fillId="0" borderId="10" xfId="0" applyFill="1" applyBorder="1"/>
    <xf numFmtId="0" fontId="2" fillId="0" borderId="11" xfId="0" applyFont="1" applyBorder="1"/>
    <xf numFmtId="0" fontId="0" fillId="0" borderId="11" xfId="0" applyFill="1" applyBorder="1"/>
    <xf numFmtId="0" fontId="0" fillId="0" borderId="2" xfId="0" applyFill="1" applyBorder="1"/>
    <xf numFmtId="0" fontId="0" fillId="0" borderId="0" xfId="0" applyFont="1"/>
    <xf numFmtId="0" fontId="3" fillId="0" borderId="3" xfId="0" applyFont="1" applyBorder="1"/>
    <xf numFmtId="0" fontId="10" fillId="0" borderId="0" xfId="0" applyFont="1"/>
    <xf numFmtId="2" fontId="7" fillId="0" borderId="1" xfId="0" applyNumberFormat="1" applyFont="1" applyFill="1" applyBorder="1"/>
    <xf numFmtId="2" fontId="7" fillId="0" borderId="2" xfId="0" applyNumberFormat="1" applyFont="1" applyFill="1" applyBorder="1"/>
    <xf numFmtId="4" fontId="2" fillId="0" borderId="2" xfId="0" applyNumberFormat="1" applyFont="1" applyFill="1" applyBorder="1"/>
    <xf numFmtId="0" fontId="0" fillId="2" borderId="12" xfId="0" applyFill="1" applyBorder="1"/>
    <xf numFmtId="0" fontId="0" fillId="0" borderId="3" xfId="0" applyBorder="1" applyAlignment="1">
      <alignment horizontal="right"/>
    </xf>
    <xf numFmtId="42" fontId="7" fillId="5" borderId="1" xfId="0" applyNumberFormat="1" applyFont="1" applyFill="1" applyBorder="1"/>
    <xf numFmtId="2" fontId="2" fillId="0" borderId="13" xfId="0" applyNumberFormat="1" applyFont="1" applyBorder="1"/>
    <xf numFmtId="2" fontId="7" fillId="0" borderId="0" xfId="0" applyNumberFormat="1" applyFont="1" applyFill="1"/>
    <xf numFmtId="42" fontId="2" fillId="0" borderId="1" xfId="0" applyNumberFormat="1" applyFont="1" applyFill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2" fillId="6" borderId="13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</cellXfs>
  <cellStyles count="3">
    <cellStyle name="Гиперссылка" xfId="1" builtinId="8"/>
    <cellStyle name="Обычный" xfId="0" builtinId="0"/>
    <cellStyle name="Обычный_ФЭО 2025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44"/>
  <sheetViews>
    <sheetView tabSelected="1" topLeftCell="A127" workbookViewId="0">
      <selection activeCell="J101" sqref="J101"/>
    </sheetView>
  </sheetViews>
  <sheetFormatPr defaultRowHeight="15"/>
  <cols>
    <col min="1" max="1" width="5.28515625" customWidth="1"/>
    <col min="2" max="2" width="48.85546875" customWidth="1"/>
    <col min="7" max="7" width="7.28515625" customWidth="1"/>
    <col min="8" max="8" width="12.85546875" customWidth="1"/>
    <col min="9" max="9" width="11.85546875" bestFit="1" customWidth="1"/>
    <col min="10" max="10" width="8.140625" customWidth="1"/>
    <col min="11" max="11" width="11.85546875" bestFit="1" customWidth="1"/>
    <col min="12" max="12" width="12.42578125" customWidth="1"/>
    <col min="13" max="13" width="11.85546875" bestFit="1" customWidth="1"/>
  </cols>
  <sheetData>
    <row r="1" spans="2:12"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spans="2:12">
      <c r="B2" s="147"/>
      <c r="C2" s="147"/>
      <c r="D2" s="147"/>
      <c r="E2" s="147"/>
      <c r="F2" s="147"/>
      <c r="G2" s="147"/>
      <c r="H2" s="147"/>
      <c r="I2" s="147"/>
      <c r="J2" s="147"/>
      <c r="K2" s="147"/>
    </row>
    <row r="3" spans="2:12">
      <c r="B3" s="147"/>
      <c r="C3" s="147"/>
      <c r="D3" s="147"/>
      <c r="E3" s="147"/>
      <c r="F3" s="147"/>
      <c r="G3" s="147"/>
      <c r="H3" s="147"/>
      <c r="I3" s="147"/>
      <c r="J3" s="147"/>
      <c r="K3" s="147"/>
    </row>
    <row r="5" spans="2:12">
      <c r="B5" s="146" t="s">
        <v>146</v>
      </c>
      <c r="C5" s="146"/>
      <c r="D5" s="146"/>
      <c r="E5" s="146"/>
      <c r="F5" s="146"/>
      <c r="G5" s="146"/>
      <c r="H5" s="146"/>
      <c r="I5" s="146"/>
      <c r="J5" s="146"/>
      <c r="K5" s="146"/>
      <c r="L5" s="146"/>
    </row>
    <row r="6" spans="2:12">
      <c r="B6" s="148" t="s">
        <v>147</v>
      </c>
      <c r="C6" s="148"/>
      <c r="D6" s="148"/>
      <c r="E6" s="148"/>
      <c r="F6" s="148"/>
      <c r="G6" s="148"/>
      <c r="H6" s="148"/>
      <c r="I6" s="148"/>
      <c r="J6" s="148"/>
      <c r="K6" s="148"/>
      <c r="L6" s="148"/>
    </row>
    <row r="7" spans="2:12">
      <c r="B7" s="146" t="s">
        <v>0</v>
      </c>
      <c r="C7" s="146"/>
      <c r="D7" s="146"/>
      <c r="E7" s="146"/>
      <c r="F7" s="146"/>
      <c r="G7" s="146"/>
      <c r="H7" s="146"/>
      <c r="I7" s="146"/>
      <c r="J7" s="146"/>
      <c r="K7" s="146"/>
      <c r="L7" s="146"/>
    </row>
    <row r="8" spans="2:12">
      <c r="B8" s="148" t="s">
        <v>1</v>
      </c>
      <c r="C8" s="148"/>
      <c r="D8" s="148"/>
      <c r="E8" s="148"/>
      <c r="F8" s="148"/>
      <c r="G8" s="148"/>
      <c r="H8" s="148"/>
      <c r="I8" s="148"/>
      <c r="J8" s="148"/>
      <c r="K8" s="148"/>
      <c r="L8" s="148"/>
    </row>
    <row r="9" spans="2:12">
      <c r="B9" t="s">
        <v>148</v>
      </c>
    </row>
    <row r="10" spans="2:12">
      <c r="B10" t="s">
        <v>3</v>
      </c>
    </row>
    <row r="11" spans="2:12">
      <c r="B11" t="s">
        <v>4</v>
      </c>
    </row>
    <row r="12" spans="2:12">
      <c r="B12" t="s">
        <v>134</v>
      </c>
    </row>
    <row r="13" spans="2:12">
      <c r="H13" s="1" t="s">
        <v>5</v>
      </c>
      <c r="I13" s="2"/>
      <c r="J13" s="2"/>
      <c r="K13" s="3">
        <v>217737</v>
      </c>
    </row>
    <row r="14" spans="2:12">
      <c r="H14" s="4" t="s">
        <v>6</v>
      </c>
      <c r="I14" s="4"/>
      <c r="J14" s="5"/>
      <c r="K14" s="6">
        <v>270</v>
      </c>
    </row>
    <row r="15" spans="2:12" ht="15.75">
      <c r="B15" s="7" t="s">
        <v>7</v>
      </c>
      <c r="C15" s="8"/>
      <c r="D15" s="8"/>
      <c r="E15" s="8"/>
      <c r="F15" s="8"/>
      <c r="G15" s="8"/>
      <c r="H15" s="8"/>
      <c r="I15" s="8"/>
      <c r="J15" s="8"/>
      <c r="K15" s="9"/>
    </row>
    <row r="16" spans="2:12">
      <c r="B16" s="10" t="s">
        <v>8</v>
      </c>
      <c r="C16" s="11"/>
      <c r="D16" s="11"/>
      <c r="E16" s="11"/>
      <c r="F16" s="11"/>
      <c r="G16" s="11"/>
      <c r="H16" s="11"/>
      <c r="I16" s="11"/>
      <c r="J16" s="12"/>
      <c r="K16" s="145">
        <f>K92</f>
        <v>5150999.59</v>
      </c>
    </row>
    <row r="17" spans="1:11">
      <c r="B17" s="13" t="s">
        <v>9</v>
      </c>
    </row>
    <row r="18" spans="1:11">
      <c r="B18" t="s">
        <v>10</v>
      </c>
    </row>
    <row r="19" spans="1:11">
      <c r="B19" t="s">
        <v>11</v>
      </c>
    </row>
    <row r="20" spans="1:11">
      <c r="B20" s="13" t="s">
        <v>135</v>
      </c>
    </row>
    <row r="21" spans="1:11">
      <c r="B21" s="134" t="s">
        <v>133</v>
      </c>
    </row>
    <row r="22" spans="1:11" ht="15.75">
      <c r="B22" s="135" t="s">
        <v>12</v>
      </c>
      <c r="C22" s="11"/>
      <c r="D22" s="11"/>
      <c r="E22" s="11"/>
      <c r="F22" s="11"/>
      <c r="G22" s="11"/>
      <c r="H22" s="11"/>
      <c r="I22" s="11"/>
      <c r="J22" s="11"/>
      <c r="K22" s="12"/>
    </row>
    <row r="23" spans="1:11">
      <c r="A23" s="149" t="s">
        <v>13</v>
      </c>
      <c r="B23" s="150"/>
      <c r="C23" s="150"/>
      <c r="D23" s="150"/>
      <c r="E23" s="150"/>
      <c r="F23" s="150"/>
      <c r="G23" s="150"/>
      <c r="H23" s="150"/>
      <c r="I23" s="150"/>
      <c r="J23" s="150"/>
      <c r="K23" s="151"/>
    </row>
    <row r="24" spans="1:11">
      <c r="A24" s="149" t="s">
        <v>14</v>
      </c>
      <c r="B24" s="152"/>
      <c r="C24" s="152"/>
      <c r="D24" s="152"/>
      <c r="E24" s="152"/>
      <c r="F24" s="152"/>
      <c r="G24" s="152"/>
      <c r="H24" s="152"/>
      <c r="I24" s="152"/>
      <c r="J24" s="153"/>
      <c r="K24" s="14"/>
    </row>
    <row r="25" spans="1:11">
      <c r="A25" s="15" t="s">
        <v>15</v>
      </c>
      <c r="B25" s="16" t="s">
        <v>16</v>
      </c>
      <c r="C25" s="17"/>
      <c r="D25" s="17"/>
      <c r="E25" s="17"/>
      <c r="F25" s="17"/>
      <c r="G25" s="17"/>
      <c r="H25" s="17"/>
      <c r="I25" s="17"/>
      <c r="J25" s="17"/>
      <c r="K25" s="18">
        <f>J26+J39</f>
        <v>4087036.59</v>
      </c>
    </row>
    <row r="26" spans="1:11">
      <c r="A26" s="19"/>
      <c r="B26" s="20" t="s">
        <v>17</v>
      </c>
      <c r="I26" s="21"/>
      <c r="J26" s="22">
        <f>I31+I32+I33+I34+I35+I36+I37+I38</f>
        <v>3139045</v>
      </c>
      <c r="K26" s="23"/>
    </row>
    <row r="27" spans="1:11">
      <c r="A27" s="24"/>
      <c r="B27" s="24" t="s">
        <v>18</v>
      </c>
      <c r="I27" s="21"/>
      <c r="K27" s="25"/>
    </row>
    <row r="28" spans="1:11">
      <c r="A28" s="24"/>
      <c r="B28" s="24" t="s">
        <v>19</v>
      </c>
      <c r="I28" s="21"/>
      <c r="K28" s="25"/>
    </row>
    <row r="29" spans="1:11">
      <c r="A29" s="26"/>
      <c r="B29" t="s">
        <v>132</v>
      </c>
      <c r="I29" s="21"/>
      <c r="K29" s="25"/>
    </row>
    <row r="30" spans="1:11">
      <c r="A30" s="26"/>
      <c r="B30" s="27"/>
      <c r="H30" t="s">
        <v>20</v>
      </c>
      <c r="I30" s="21" t="s">
        <v>21</v>
      </c>
      <c r="K30" s="25"/>
    </row>
    <row r="31" spans="1:11">
      <c r="A31" s="26"/>
      <c r="B31" t="s">
        <v>22</v>
      </c>
      <c r="G31">
        <v>1</v>
      </c>
      <c r="H31" s="28">
        <v>49500</v>
      </c>
      <c r="I31" s="21">
        <f>H31*12</f>
        <v>594000</v>
      </c>
      <c r="K31" s="25"/>
    </row>
    <row r="32" spans="1:11">
      <c r="A32" s="26"/>
      <c r="B32" t="s">
        <v>23</v>
      </c>
      <c r="G32">
        <v>1</v>
      </c>
      <c r="H32" s="28">
        <v>38500</v>
      </c>
      <c r="I32" s="21">
        <f>H32*12</f>
        <v>462000</v>
      </c>
      <c r="K32" s="25"/>
    </row>
    <row r="33" spans="1:11">
      <c r="A33" s="26"/>
      <c r="B33" t="s">
        <v>24</v>
      </c>
      <c r="G33">
        <v>1</v>
      </c>
      <c r="H33" s="28">
        <v>29093</v>
      </c>
      <c r="I33" s="21">
        <f>H33*12</f>
        <v>349116</v>
      </c>
      <c r="K33" s="25"/>
    </row>
    <row r="34" spans="1:11">
      <c r="A34" s="26"/>
      <c r="B34" t="s">
        <v>25</v>
      </c>
      <c r="G34">
        <v>1</v>
      </c>
      <c r="H34" s="28">
        <v>28093</v>
      </c>
      <c r="I34" s="21">
        <f>H34*12</f>
        <v>337116</v>
      </c>
      <c r="K34" s="25"/>
    </row>
    <row r="35" spans="1:11">
      <c r="A35" s="26"/>
      <c r="B35" t="s">
        <v>26</v>
      </c>
      <c r="G35">
        <v>2</v>
      </c>
      <c r="H35" s="28">
        <v>27093</v>
      </c>
      <c r="I35" s="21">
        <f>H35*G35*12</f>
        <v>650232</v>
      </c>
      <c r="K35" s="25"/>
    </row>
    <row r="36" spans="1:11">
      <c r="A36" s="26"/>
      <c r="B36" t="s">
        <v>27</v>
      </c>
      <c r="G36">
        <v>1</v>
      </c>
      <c r="H36" s="28">
        <v>27093</v>
      </c>
      <c r="I36" s="21">
        <f>H36*12</f>
        <v>325116</v>
      </c>
      <c r="K36" s="25"/>
    </row>
    <row r="37" spans="1:11" ht="13.5" customHeight="1">
      <c r="A37" s="26"/>
      <c r="B37" t="s">
        <v>28</v>
      </c>
      <c r="G37">
        <v>1</v>
      </c>
      <c r="H37" s="28">
        <v>15000</v>
      </c>
      <c r="I37" s="21">
        <f>H37*12</f>
        <v>180000</v>
      </c>
      <c r="K37" s="25"/>
    </row>
    <row r="38" spans="1:11">
      <c r="A38" s="26"/>
      <c r="B38" t="s">
        <v>29</v>
      </c>
      <c r="I38" s="29">
        <f>H31+H32+H33+H34+H35+H35+H36+H37</f>
        <v>241465</v>
      </c>
      <c r="K38" s="25"/>
    </row>
    <row r="39" spans="1:11">
      <c r="A39" s="26"/>
      <c r="B39" s="13" t="s">
        <v>30</v>
      </c>
      <c r="J39" s="30">
        <f>(I31+I32+I33+I34+I35+I36+I37+I38)*0.302</f>
        <v>947991.59</v>
      </c>
      <c r="K39" s="28"/>
    </row>
    <row r="40" spans="1:11">
      <c r="A40" s="15" t="s">
        <v>31</v>
      </c>
      <c r="B40" s="31" t="s">
        <v>32</v>
      </c>
      <c r="C40" s="32"/>
      <c r="D40" s="32"/>
      <c r="E40" s="32"/>
      <c r="F40" s="32"/>
      <c r="G40" s="32"/>
      <c r="H40" s="32"/>
      <c r="I40" s="32"/>
      <c r="J40" s="23"/>
      <c r="K40" s="33">
        <f>I41+I42+I43+I46+I47+I48+I49+I50+I53</f>
        <v>106543</v>
      </c>
    </row>
    <row r="41" spans="1:11">
      <c r="A41" s="34" t="s">
        <v>2</v>
      </c>
      <c r="B41" s="34" t="s">
        <v>33</v>
      </c>
      <c r="C41" s="8"/>
      <c r="D41" s="8"/>
      <c r="E41" s="8"/>
      <c r="F41" s="8"/>
      <c r="G41" s="8"/>
      <c r="H41" s="8"/>
      <c r="I41" s="35">
        <v>17000</v>
      </c>
      <c r="J41" s="36"/>
      <c r="K41" s="37"/>
    </row>
    <row r="42" spans="1:11">
      <c r="A42" s="38" t="s">
        <v>2</v>
      </c>
      <c r="B42" s="39" t="s">
        <v>34</v>
      </c>
      <c r="C42" s="11"/>
      <c r="D42" s="11"/>
      <c r="E42" s="11"/>
      <c r="F42" s="11"/>
      <c r="G42" s="11"/>
      <c r="H42" s="11"/>
      <c r="I42" s="40">
        <v>8943</v>
      </c>
      <c r="J42" s="11"/>
      <c r="K42" s="41"/>
    </row>
    <row r="43" spans="1:11">
      <c r="A43" s="38" t="s">
        <v>2</v>
      </c>
      <c r="B43" s="38" t="s">
        <v>35</v>
      </c>
      <c r="C43" s="11"/>
      <c r="D43" s="11"/>
      <c r="E43" s="11"/>
      <c r="F43" s="11"/>
      <c r="G43" s="11"/>
      <c r="H43" s="11"/>
      <c r="I43" s="42">
        <v>11000</v>
      </c>
      <c r="J43" s="11"/>
      <c r="K43" s="41"/>
    </row>
    <row r="44" spans="1:11">
      <c r="A44" s="34" t="s">
        <v>2</v>
      </c>
      <c r="B44" s="34" t="s">
        <v>36</v>
      </c>
      <c r="C44" s="8"/>
      <c r="D44" s="8"/>
      <c r="E44" s="8"/>
      <c r="F44" s="8"/>
      <c r="G44" s="8"/>
      <c r="H44" s="8"/>
      <c r="I44" s="35"/>
      <c r="J44" s="8"/>
      <c r="K44" s="37"/>
    </row>
    <row r="45" spans="1:11">
      <c r="A45" s="24"/>
      <c r="B45" s="24" t="s">
        <v>37</v>
      </c>
      <c r="I45" s="21"/>
      <c r="K45" s="25"/>
    </row>
    <row r="46" spans="1:11">
      <c r="A46" s="43"/>
      <c r="B46" s="43" t="s">
        <v>38</v>
      </c>
      <c r="C46" s="44"/>
      <c r="D46" s="44"/>
      <c r="E46" s="44"/>
      <c r="F46" s="44"/>
      <c r="G46" s="44"/>
      <c r="H46" s="44"/>
      <c r="I46" s="45">
        <v>14400</v>
      </c>
      <c r="J46" s="44"/>
      <c r="K46" s="46"/>
    </row>
    <row r="47" spans="1:11">
      <c r="A47" s="38" t="s">
        <v>2</v>
      </c>
      <c r="B47" s="38" t="s">
        <v>39</v>
      </c>
      <c r="C47" s="11"/>
      <c r="D47" s="11"/>
      <c r="E47" s="11"/>
      <c r="F47" s="11"/>
      <c r="G47" s="11"/>
      <c r="H47" s="11"/>
      <c r="I47" s="42">
        <v>20000</v>
      </c>
      <c r="J47" s="11"/>
      <c r="K47" s="41"/>
    </row>
    <row r="48" spans="1:11">
      <c r="A48" s="38" t="s">
        <v>2</v>
      </c>
      <c r="B48" s="38" t="s">
        <v>40</v>
      </c>
      <c r="C48" s="11"/>
      <c r="D48" s="11"/>
      <c r="E48" s="11"/>
      <c r="F48" s="11"/>
      <c r="G48" s="11"/>
      <c r="H48" s="11"/>
      <c r="I48" s="42">
        <v>11400</v>
      </c>
      <c r="J48" s="11"/>
      <c r="K48" s="41"/>
    </row>
    <row r="49" spans="1:11">
      <c r="A49" s="38" t="s">
        <v>2</v>
      </c>
      <c r="B49" s="38" t="s">
        <v>41</v>
      </c>
      <c r="C49" s="11"/>
      <c r="D49" s="11"/>
      <c r="E49" s="11"/>
      <c r="F49" s="11"/>
      <c r="G49" s="11"/>
      <c r="H49" s="11"/>
      <c r="I49" s="42">
        <v>4500</v>
      </c>
      <c r="J49" s="11"/>
      <c r="K49" s="41"/>
    </row>
    <row r="50" spans="1:11">
      <c r="A50" s="34" t="s">
        <v>2</v>
      </c>
      <c r="B50" s="34" t="s">
        <v>42</v>
      </c>
      <c r="C50" s="8"/>
      <c r="D50" s="8"/>
      <c r="E50" s="8"/>
      <c r="F50" s="8"/>
      <c r="G50" s="8"/>
      <c r="H50" s="8"/>
      <c r="I50" s="35">
        <v>9300</v>
      </c>
      <c r="J50" s="8"/>
      <c r="K50" s="37"/>
    </row>
    <row r="51" spans="1:11">
      <c r="A51" s="24"/>
      <c r="B51" s="24" t="s">
        <v>43</v>
      </c>
      <c r="I51" s="21"/>
      <c r="K51" s="25"/>
    </row>
    <row r="52" spans="1:11">
      <c r="A52" s="24"/>
      <c r="B52" s="24" t="s">
        <v>44</v>
      </c>
      <c r="I52" s="21"/>
      <c r="K52" s="25"/>
    </row>
    <row r="53" spans="1:11">
      <c r="A53" s="38" t="s">
        <v>2</v>
      </c>
      <c r="B53" s="38" t="s">
        <v>45</v>
      </c>
      <c r="C53" s="11"/>
      <c r="D53" s="11"/>
      <c r="E53" s="11"/>
      <c r="F53" s="11"/>
      <c r="G53" s="11"/>
      <c r="H53" s="11"/>
      <c r="I53" s="42">
        <v>10000</v>
      </c>
      <c r="J53" s="12"/>
      <c r="K53" s="25"/>
    </row>
    <row r="54" spans="1:11">
      <c r="A54" s="15" t="s">
        <v>46</v>
      </c>
      <c r="B54" s="47" t="s">
        <v>47</v>
      </c>
      <c r="C54" s="48"/>
      <c r="D54" s="48"/>
      <c r="E54" s="48"/>
      <c r="F54" s="48"/>
      <c r="G54" s="48"/>
      <c r="H54" s="48"/>
      <c r="I54" s="48"/>
      <c r="J54" s="49"/>
      <c r="K54" s="50">
        <f>I60+I65+I68+I70</f>
        <v>314100</v>
      </c>
    </row>
    <row r="55" spans="1:11">
      <c r="A55" s="9"/>
      <c r="B55" s="51" t="s">
        <v>48</v>
      </c>
      <c r="C55" s="8"/>
      <c r="D55" s="8"/>
      <c r="E55" s="8"/>
      <c r="F55" s="8"/>
      <c r="G55" s="8"/>
      <c r="H55" s="8"/>
      <c r="I55" s="35"/>
      <c r="J55" s="8"/>
      <c r="K55" s="37"/>
    </row>
    <row r="56" spans="1:11">
      <c r="A56" s="26"/>
      <c r="B56" s="52" t="s">
        <v>49</v>
      </c>
      <c r="I56" s="21"/>
      <c r="K56" s="25"/>
    </row>
    <row r="57" spans="1:11">
      <c r="A57" s="26"/>
      <c r="B57" s="52" t="s">
        <v>50</v>
      </c>
      <c r="I57" s="21"/>
      <c r="K57" s="25"/>
    </row>
    <row r="58" spans="1:11">
      <c r="A58" s="26"/>
      <c r="B58" s="52" t="s">
        <v>51</v>
      </c>
      <c r="I58" s="21"/>
      <c r="K58" s="25"/>
    </row>
    <row r="59" spans="1:11">
      <c r="A59" s="26"/>
      <c r="B59" s="52" t="s">
        <v>52</v>
      </c>
      <c r="I59" s="21"/>
      <c r="K59" s="25"/>
    </row>
    <row r="60" spans="1:11">
      <c r="A60" s="26"/>
      <c r="B60" s="38" t="s">
        <v>53</v>
      </c>
      <c r="C60" s="11"/>
      <c r="D60" s="11"/>
      <c r="E60" s="11"/>
      <c r="F60" s="11"/>
      <c r="G60" s="11"/>
      <c r="H60" s="11"/>
      <c r="I60" s="53">
        <v>36600</v>
      </c>
      <c r="J60" s="12"/>
      <c r="K60" s="25"/>
    </row>
    <row r="61" spans="1:11">
      <c r="A61" s="26"/>
      <c r="B61" s="54" t="s">
        <v>54</v>
      </c>
      <c r="I61" s="55"/>
      <c r="K61" s="25"/>
    </row>
    <row r="62" spans="1:11">
      <c r="A62" s="26"/>
      <c r="B62" s="34" t="s">
        <v>55</v>
      </c>
      <c r="C62" s="8"/>
      <c r="D62" s="8"/>
      <c r="E62" s="8"/>
      <c r="F62" s="8"/>
      <c r="G62" s="8"/>
      <c r="H62" s="8"/>
      <c r="I62" s="56"/>
      <c r="J62" s="8"/>
      <c r="K62" s="25"/>
    </row>
    <row r="63" spans="1:11">
      <c r="A63" s="26"/>
      <c r="B63" s="24" t="s">
        <v>56</v>
      </c>
      <c r="I63" s="55"/>
      <c r="K63" s="25"/>
    </row>
    <row r="64" spans="1:11">
      <c r="A64" s="26"/>
      <c r="B64" s="24" t="s">
        <v>57</v>
      </c>
      <c r="I64" s="55"/>
      <c r="K64" s="25"/>
    </row>
    <row r="65" spans="1:11">
      <c r="A65" s="26"/>
      <c r="B65" s="38" t="s">
        <v>58</v>
      </c>
      <c r="C65" s="11"/>
      <c r="D65" s="11"/>
      <c r="E65" s="11"/>
      <c r="F65" s="11"/>
      <c r="G65" s="11"/>
      <c r="H65" s="11"/>
      <c r="I65" s="53">
        <v>67000</v>
      </c>
      <c r="J65" s="12"/>
      <c r="K65" s="57"/>
    </row>
    <row r="66" spans="1:11">
      <c r="A66" s="26"/>
      <c r="B66" s="58" t="s">
        <v>59</v>
      </c>
      <c r="I66" s="55"/>
      <c r="K66" s="25"/>
    </row>
    <row r="67" spans="1:11">
      <c r="A67" s="26"/>
      <c r="B67" s="24" t="s">
        <v>60</v>
      </c>
      <c r="I67" s="55"/>
      <c r="K67" s="25"/>
    </row>
    <row r="68" spans="1:11">
      <c r="A68" s="26"/>
      <c r="B68" s="24" t="s">
        <v>61</v>
      </c>
      <c r="I68" s="53">
        <v>5500</v>
      </c>
      <c r="K68" s="25"/>
    </row>
    <row r="69" spans="1:11">
      <c r="A69" s="26"/>
      <c r="B69" s="24" t="s">
        <v>62</v>
      </c>
      <c r="I69" s="55"/>
      <c r="K69" s="25"/>
    </row>
    <row r="70" spans="1:11">
      <c r="A70" s="59"/>
      <c r="B70" s="38" t="s">
        <v>63</v>
      </c>
      <c r="C70" s="11"/>
      <c r="D70" s="11"/>
      <c r="E70" s="11"/>
      <c r="F70" s="11"/>
      <c r="G70" s="11"/>
      <c r="H70" s="11"/>
      <c r="I70" s="53">
        <v>205000</v>
      </c>
      <c r="J70" s="12"/>
      <c r="K70" s="49"/>
    </row>
    <row r="71" spans="1:11">
      <c r="A71" s="15" t="s">
        <v>64</v>
      </c>
      <c r="B71" s="47" t="s">
        <v>65</v>
      </c>
      <c r="C71" s="48"/>
      <c r="D71" s="48"/>
      <c r="E71" s="48"/>
      <c r="F71" s="48"/>
      <c r="G71" s="48"/>
      <c r="H71" s="48"/>
      <c r="I71" s="48"/>
      <c r="J71" s="48"/>
      <c r="K71" s="60">
        <f>I82</f>
        <v>235000</v>
      </c>
    </row>
    <row r="72" spans="1:11">
      <c r="A72" s="61"/>
      <c r="B72" s="24" t="s">
        <v>66</v>
      </c>
      <c r="C72" s="62"/>
      <c r="D72" s="62"/>
      <c r="E72" s="62"/>
      <c r="F72" s="62"/>
      <c r="G72" s="62"/>
      <c r="H72" s="62"/>
      <c r="I72" s="62"/>
      <c r="J72" s="62"/>
      <c r="K72" s="63"/>
    </row>
    <row r="73" spans="1:11">
      <c r="A73" s="64"/>
      <c r="B73" s="24" t="s">
        <v>67</v>
      </c>
      <c r="C73" s="62"/>
      <c r="D73" s="62"/>
      <c r="E73" s="62">
        <v>200000</v>
      </c>
      <c r="F73" s="62"/>
      <c r="G73" s="62"/>
      <c r="H73" s="62"/>
      <c r="I73" s="62"/>
      <c r="J73" s="62"/>
      <c r="K73" s="63"/>
    </row>
    <row r="74" spans="1:11">
      <c r="A74" s="26"/>
      <c r="B74" s="24" t="s">
        <v>68</v>
      </c>
      <c r="K74" s="25"/>
    </row>
    <row r="75" spans="1:11">
      <c r="A75" s="26"/>
      <c r="B75" s="24" t="s">
        <v>69</v>
      </c>
      <c r="K75" s="25"/>
    </row>
    <row r="76" spans="1:11">
      <c r="A76" s="26"/>
      <c r="B76" s="24" t="s">
        <v>70</v>
      </c>
      <c r="K76" s="25"/>
    </row>
    <row r="77" spans="1:11">
      <c r="A77" s="26"/>
      <c r="B77" s="24" t="s">
        <v>71</v>
      </c>
      <c r="K77" s="25"/>
    </row>
    <row r="78" spans="1:11">
      <c r="A78" s="26"/>
      <c r="B78" s="24" t="s">
        <v>72</v>
      </c>
      <c r="K78" s="25"/>
    </row>
    <row r="79" spans="1:11">
      <c r="A79" s="26"/>
      <c r="B79" s="24" t="s">
        <v>73</v>
      </c>
      <c r="K79" s="25"/>
    </row>
    <row r="80" spans="1:11">
      <c r="A80" s="26"/>
      <c r="B80" s="24" t="s">
        <v>74</v>
      </c>
      <c r="K80" s="25"/>
    </row>
    <row r="81" spans="1:14">
      <c r="A81" s="26"/>
      <c r="B81" s="24" t="s">
        <v>75</v>
      </c>
      <c r="E81">
        <v>35000</v>
      </c>
      <c r="K81" s="25"/>
    </row>
    <row r="82" spans="1:14">
      <c r="A82" s="59"/>
      <c r="B82" s="43" t="s">
        <v>76</v>
      </c>
      <c r="C82" s="44"/>
      <c r="D82" s="44"/>
      <c r="E82" s="44"/>
      <c r="F82" s="44"/>
      <c r="G82" s="44"/>
      <c r="H82" s="44"/>
      <c r="I82" s="45">
        <f>E73+E81</f>
        <v>235000</v>
      </c>
      <c r="J82" s="65" t="s">
        <v>77</v>
      </c>
      <c r="K82" s="46"/>
    </row>
    <row r="83" spans="1:14">
      <c r="A83" s="41" t="s">
        <v>78</v>
      </c>
      <c r="B83" s="66" t="s">
        <v>79</v>
      </c>
      <c r="C83" s="17"/>
      <c r="D83" s="17"/>
      <c r="E83" s="17"/>
      <c r="F83" s="17"/>
      <c r="G83" s="17"/>
      <c r="H83" s="17"/>
      <c r="I83" s="17"/>
      <c r="J83" s="17"/>
      <c r="K83" s="67">
        <f>J84</f>
        <v>36968</v>
      </c>
    </row>
    <row r="84" spans="1:14">
      <c r="A84" s="9"/>
      <c r="B84" s="43" t="s">
        <v>80</v>
      </c>
      <c r="C84" s="44"/>
      <c r="D84" s="44"/>
      <c r="E84" s="44"/>
      <c r="F84" s="44"/>
      <c r="G84" s="44"/>
      <c r="H84" s="44"/>
      <c r="I84" s="69"/>
      <c r="J84" s="45">
        <v>36968</v>
      </c>
      <c r="K84" s="41"/>
      <c r="L84" s="70"/>
    </row>
    <row r="85" spans="1:14">
      <c r="A85" s="19" t="s">
        <v>81</v>
      </c>
      <c r="B85" s="110" t="s">
        <v>140</v>
      </c>
      <c r="C85" s="44"/>
      <c r="D85" s="44"/>
      <c r="E85" s="44"/>
      <c r="F85" s="44"/>
      <c r="G85" s="44"/>
      <c r="H85" s="44"/>
      <c r="I85" s="69"/>
      <c r="J85" s="45"/>
      <c r="K85" s="15">
        <f>G86+G87</f>
        <v>306352</v>
      </c>
      <c r="L85" s="70"/>
    </row>
    <row r="86" spans="1:14">
      <c r="A86" s="26"/>
      <c r="B86" s="44" t="s">
        <v>137</v>
      </c>
      <c r="C86" s="44"/>
      <c r="D86" s="44"/>
      <c r="E86" s="44"/>
      <c r="F86" s="44"/>
      <c r="G86" s="44">
        <v>256352</v>
      </c>
      <c r="H86" s="44"/>
      <c r="I86" s="69"/>
      <c r="J86" s="45"/>
      <c r="K86" s="41"/>
      <c r="L86" s="70"/>
    </row>
    <row r="87" spans="1:14">
      <c r="A87" s="26"/>
      <c r="B87" s="44" t="s">
        <v>138</v>
      </c>
      <c r="C87" s="44"/>
      <c r="D87" s="44"/>
      <c r="E87" s="44"/>
      <c r="F87" s="44"/>
      <c r="G87" s="44">
        <v>50000</v>
      </c>
      <c r="H87" s="44"/>
      <c r="I87" s="69"/>
      <c r="J87" s="45"/>
      <c r="K87" s="41"/>
      <c r="L87" s="70"/>
    </row>
    <row r="88" spans="1:14">
      <c r="A88" s="26"/>
      <c r="B88" s="44" t="s">
        <v>139</v>
      </c>
      <c r="C88" s="44"/>
      <c r="D88" s="44"/>
      <c r="E88" s="44"/>
      <c r="F88" s="44"/>
      <c r="G88" s="44"/>
      <c r="H88" s="44"/>
      <c r="I88" s="69"/>
      <c r="J88" s="45"/>
      <c r="K88" s="41"/>
      <c r="L88" s="70"/>
    </row>
    <row r="89" spans="1:14">
      <c r="A89" s="26"/>
      <c r="B89" s="44" t="s">
        <v>141</v>
      </c>
      <c r="C89" s="143">
        <f>K85/I95/12*800</f>
        <v>93.798787834252636</v>
      </c>
      <c r="D89" s="44" t="s">
        <v>143</v>
      </c>
      <c r="E89" s="44"/>
      <c r="F89" s="44"/>
      <c r="G89" s="44"/>
      <c r="H89" s="44"/>
      <c r="I89" s="69"/>
      <c r="J89" s="45"/>
      <c r="K89" s="41"/>
      <c r="L89" s="70"/>
    </row>
    <row r="90" spans="1:14">
      <c r="A90" s="59"/>
      <c r="B90" s="141" t="s">
        <v>142</v>
      </c>
      <c r="C90" s="143">
        <f>K85/I95/12*400</f>
        <v>46.899393917126318</v>
      </c>
      <c r="D90" s="44" t="s">
        <v>143</v>
      </c>
      <c r="E90" s="44"/>
      <c r="F90" s="44"/>
      <c r="G90" s="44"/>
      <c r="H90" s="44"/>
      <c r="I90" s="69"/>
      <c r="J90" s="45"/>
      <c r="K90" s="41"/>
      <c r="L90" s="70"/>
    </row>
    <row r="91" spans="1:14">
      <c r="A91" s="140" t="s">
        <v>136</v>
      </c>
      <c r="B91" s="71" t="s">
        <v>82</v>
      </c>
      <c r="C91" s="72"/>
      <c r="D91" s="72"/>
      <c r="E91" s="72"/>
      <c r="F91" s="72"/>
      <c r="G91" s="72"/>
      <c r="H91" s="72"/>
      <c r="I91" s="72"/>
      <c r="J91" s="72"/>
      <c r="K91" s="73">
        <v>65000</v>
      </c>
      <c r="L91" s="70"/>
    </row>
    <row r="92" spans="1:14">
      <c r="A92" s="74"/>
      <c r="B92" s="75" t="s">
        <v>83</v>
      </c>
      <c r="C92" s="17"/>
      <c r="D92" s="17"/>
      <c r="E92" s="17"/>
      <c r="F92" s="17"/>
      <c r="G92" s="17"/>
      <c r="H92" s="17"/>
      <c r="I92" s="17"/>
      <c r="J92" s="17"/>
      <c r="K92" s="76">
        <f>SUM(K25:K91)</f>
        <v>5150999.59</v>
      </c>
      <c r="L92" s="70"/>
      <c r="M92" s="77"/>
    </row>
    <row r="93" spans="1:14">
      <c r="A93" s="78"/>
      <c r="B93" s="79" t="s">
        <v>84</v>
      </c>
      <c r="C93" s="80"/>
      <c r="D93" s="80"/>
      <c r="E93" s="80"/>
      <c r="F93" s="80"/>
      <c r="G93" s="80"/>
      <c r="H93" s="80"/>
      <c r="I93" s="80"/>
      <c r="J93" s="81"/>
      <c r="K93" s="142">
        <f>K92</f>
        <v>5150999.59</v>
      </c>
      <c r="L93" s="70"/>
      <c r="M93" s="70"/>
    </row>
    <row r="94" spans="1:14">
      <c r="B94" s="13" t="s">
        <v>85</v>
      </c>
    </row>
    <row r="95" spans="1:14">
      <c r="B95" t="s">
        <v>86</v>
      </c>
      <c r="I95" s="13">
        <v>217737</v>
      </c>
      <c r="J95" s="82" t="s">
        <v>87</v>
      </c>
    </row>
    <row r="96" spans="1:14">
      <c r="B96" t="s">
        <v>88</v>
      </c>
      <c r="H96" s="144">
        <f>K93/I95</f>
        <v>23.656978786333973</v>
      </c>
      <c r="I96" s="82" t="s">
        <v>89</v>
      </c>
      <c r="N96" s="70"/>
    </row>
    <row r="97" spans="1:14">
      <c r="B97" t="s">
        <v>90</v>
      </c>
      <c r="D97" s="83">
        <f>H96*800</f>
        <v>18925.583029067177</v>
      </c>
      <c r="E97" t="s">
        <v>144</v>
      </c>
      <c r="N97" s="70"/>
    </row>
    <row r="98" spans="1:14">
      <c r="D98" s="77">
        <f>D97/12</f>
        <v>1577.1319190889315</v>
      </c>
      <c r="E98" t="s">
        <v>145</v>
      </c>
      <c r="N98" s="70"/>
    </row>
    <row r="99" spans="1:14">
      <c r="A99" t="s">
        <v>2</v>
      </c>
      <c r="B99" t="s">
        <v>91</v>
      </c>
    </row>
    <row r="100" spans="1:14">
      <c r="B100" t="s">
        <v>92</v>
      </c>
    </row>
    <row r="101" spans="1:14">
      <c r="A101" t="s">
        <v>93</v>
      </c>
      <c r="B101" t="s">
        <v>94</v>
      </c>
      <c r="J101" s="84"/>
    </row>
    <row r="102" spans="1:14">
      <c r="B102" t="s">
        <v>95</v>
      </c>
      <c r="J102" s="84"/>
    </row>
    <row r="103" spans="1:14">
      <c r="B103" s="13"/>
      <c r="D103" s="28"/>
      <c r="J103" s="84"/>
    </row>
    <row r="104" spans="1:14">
      <c r="A104" s="154" t="s">
        <v>13</v>
      </c>
      <c r="B104" s="155"/>
      <c r="C104" s="155"/>
      <c r="D104" s="155"/>
      <c r="E104" s="155"/>
      <c r="F104" s="155"/>
      <c r="G104" s="155"/>
      <c r="H104" s="155"/>
      <c r="I104" s="155"/>
      <c r="J104" s="155"/>
      <c r="K104" s="156"/>
    </row>
    <row r="105" spans="1:14">
      <c r="A105" s="157" t="s">
        <v>96</v>
      </c>
      <c r="B105" s="158"/>
      <c r="C105" s="158"/>
      <c r="D105" s="158"/>
      <c r="E105" s="158"/>
      <c r="F105" s="158"/>
      <c r="G105" s="158"/>
      <c r="H105" s="158"/>
      <c r="I105" s="158"/>
      <c r="J105" s="158"/>
      <c r="K105" s="159"/>
    </row>
    <row r="106" spans="1:14">
      <c r="A106" s="9" t="s">
        <v>15</v>
      </c>
      <c r="B106" s="85" t="s">
        <v>97</v>
      </c>
      <c r="C106" s="8"/>
      <c r="D106" s="8"/>
      <c r="E106" s="8"/>
      <c r="F106" s="8"/>
      <c r="G106" s="8"/>
      <c r="H106" s="8"/>
      <c r="I106" s="36"/>
      <c r="K106" s="26"/>
    </row>
    <row r="107" spans="1:14">
      <c r="A107" s="26"/>
      <c r="B107" t="s">
        <v>98</v>
      </c>
      <c r="I107" s="86"/>
      <c r="K107" s="26"/>
    </row>
    <row r="108" spans="1:14">
      <c r="A108" s="26"/>
      <c r="B108" s="44" t="s">
        <v>99</v>
      </c>
      <c r="C108" s="44"/>
      <c r="D108" s="44"/>
      <c r="E108" s="44"/>
      <c r="F108" s="44"/>
      <c r="G108" s="44"/>
      <c r="H108" s="44"/>
      <c r="I108" s="65"/>
      <c r="K108" s="26"/>
    </row>
    <row r="109" spans="1:14">
      <c r="A109" s="26"/>
      <c r="B109" s="38" t="s">
        <v>100</v>
      </c>
      <c r="C109" s="11"/>
      <c r="D109" s="11"/>
      <c r="E109" s="11"/>
      <c r="F109" s="11"/>
      <c r="G109" s="11"/>
      <c r="H109" s="12"/>
      <c r="I109" s="87">
        <v>7388085</v>
      </c>
      <c r="K109" s="26"/>
      <c r="L109" s="88"/>
      <c r="M109" s="88"/>
    </row>
    <row r="110" spans="1:14">
      <c r="A110" s="26"/>
      <c r="B110" s="44" t="s">
        <v>101</v>
      </c>
      <c r="C110" s="44"/>
      <c r="D110" s="44"/>
      <c r="E110" s="44"/>
      <c r="F110" s="44"/>
      <c r="G110" s="44"/>
      <c r="H110" s="44"/>
      <c r="I110" s="87"/>
      <c r="K110" s="26"/>
      <c r="L110" s="88"/>
      <c r="M110" s="88"/>
    </row>
    <row r="111" spans="1:14">
      <c r="A111" s="26"/>
      <c r="B111" s="44" t="s">
        <v>102</v>
      </c>
      <c r="C111" s="44"/>
      <c r="D111" s="44"/>
      <c r="E111" s="44"/>
      <c r="F111" s="44"/>
      <c r="G111" s="44"/>
      <c r="H111" s="44"/>
      <c r="I111" s="89">
        <v>297343</v>
      </c>
      <c r="J111" s="90">
        <f>I111/I112</f>
        <v>4.6620151511611883E-2</v>
      </c>
      <c r="K111" s="86"/>
      <c r="M111" s="88"/>
    </row>
    <row r="112" spans="1:14">
      <c r="A112" s="26"/>
      <c r="B112" t="s">
        <v>103</v>
      </c>
      <c r="H112" s="36"/>
      <c r="I112" s="89">
        <v>6377993</v>
      </c>
      <c r="J112" s="68"/>
      <c r="K112" s="91"/>
      <c r="L112" s="92"/>
      <c r="M112" s="93"/>
    </row>
    <row r="113" spans="1:13">
      <c r="A113" s="24"/>
      <c r="B113" s="34" t="s">
        <v>104</v>
      </c>
      <c r="C113" s="8"/>
      <c r="D113" s="8"/>
      <c r="E113" s="8"/>
      <c r="F113" s="8"/>
      <c r="G113" s="8"/>
      <c r="H113" s="36"/>
      <c r="I113" s="94">
        <f>I109-I111-I112</f>
        <v>712749</v>
      </c>
      <c r="J113" s="95">
        <f>I113/I112</f>
        <v>0.1117512985668062</v>
      </c>
      <c r="K113" s="26"/>
    </row>
    <row r="114" spans="1:13">
      <c r="A114" s="24"/>
      <c r="B114" s="43" t="s">
        <v>105</v>
      </c>
      <c r="C114" s="44"/>
      <c r="D114" s="44"/>
      <c r="E114" s="44"/>
      <c r="F114" s="44"/>
      <c r="G114" s="44"/>
      <c r="H114" s="65"/>
      <c r="I114" s="96"/>
      <c r="J114" s="59"/>
      <c r="K114" s="26"/>
      <c r="L114" s="97"/>
    </row>
    <row r="115" spans="1:13">
      <c r="A115" s="26"/>
      <c r="B115" s="44" t="s">
        <v>106</v>
      </c>
      <c r="C115" s="44"/>
      <c r="D115" s="44"/>
      <c r="E115" s="44"/>
      <c r="F115" s="44"/>
      <c r="G115" s="44"/>
      <c r="H115" s="44"/>
      <c r="I115" s="59"/>
      <c r="K115" s="26"/>
    </row>
    <row r="116" spans="1:13">
      <c r="A116" s="26"/>
      <c r="B116" s="11" t="s">
        <v>107</v>
      </c>
      <c r="C116" s="11"/>
      <c r="D116" s="11"/>
      <c r="E116" s="11"/>
      <c r="F116" s="11"/>
      <c r="G116" s="11"/>
      <c r="H116" s="11"/>
      <c r="I116" s="98">
        <v>8000000</v>
      </c>
      <c r="J116" s="68"/>
      <c r="K116" s="26"/>
    </row>
    <row r="117" spans="1:13">
      <c r="A117" s="26"/>
      <c r="B117" s="11" t="s">
        <v>108</v>
      </c>
      <c r="C117" s="11"/>
      <c r="D117" s="11"/>
      <c r="E117" s="11"/>
      <c r="F117" s="11"/>
      <c r="G117" s="11"/>
      <c r="H117" s="11"/>
      <c r="I117" s="98">
        <v>1103450</v>
      </c>
      <c r="J117" s="68"/>
      <c r="K117" s="26"/>
      <c r="L117" s="99"/>
    </row>
    <row r="118" spans="1:13">
      <c r="A118" s="26"/>
      <c r="B118" s="8" t="s">
        <v>109</v>
      </c>
      <c r="C118" s="8"/>
      <c r="D118" s="8"/>
      <c r="E118" s="8"/>
      <c r="F118" s="8"/>
      <c r="G118" s="8"/>
      <c r="H118" s="8"/>
      <c r="J118" s="68"/>
      <c r="K118" s="26"/>
    </row>
    <row r="119" spans="1:13">
      <c r="A119" s="26"/>
      <c r="B119" s="39" t="s">
        <v>110</v>
      </c>
      <c r="C119" s="11"/>
      <c r="D119" s="11"/>
      <c r="E119" s="11"/>
      <c r="F119" s="11"/>
      <c r="G119" s="11"/>
      <c r="H119" s="11"/>
      <c r="I119" s="100">
        <f>K54</f>
        <v>314100</v>
      </c>
      <c r="J119" s="101">
        <f>I119/(I116-I117)</f>
        <v>4.5544511386127848E-2</v>
      </c>
      <c r="K119" s="26"/>
      <c r="L119" s="102"/>
      <c r="M119" s="103"/>
    </row>
    <row r="120" spans="1:13">
      <c r="A120" s="26"/>
      <c r="B120" s="38" t="s">
        <v>111</v>
      </c>
      <c r="C120" s="11"/>
      <c r="D120" s="11"/>
      <c r="E120" s="11"/>
      <c r="F120" s="11"/>
      <c r="G120" s="11"/>
      <c r="H120" s="11"/>
      <c r="I120" s="104">
        <f>I117-I119</f>
        <v>789350</v>
      </c>
      <c r="J120" s="101">
        <f>I120/(I116-I117)</f>
        <v>0.11445577861394465</v>
      </c>
      <c r="K120" s="105"/>
      <c r="L120" s="102"/>
    </row>
    <row r="121" spans="1:13">
      <c r="A121" s="26"/>
      <c r="B121" s="106"/>
      <c r="C121" s="106"/>
      <c r="D121" s="106"/>
      <c r="E121" s="106"/>
      <c r="F121" s="106"/>
      <c r="G121" s="106"/>
      <c r="H121" s="106"/>
      <c r="I121" s="107"/>
      <c r="J121" s="108"/>
      <c r="K121" s="105"/>
      <c r="L121" s="102"/>
    </row>
    <row r="122" spans="1:13">
      <c r="A122" s="26"/>
      <c r="B122" s="106"/>
      <c r="C122" s="106"/>
      <c r="D122" s="106"/>
      <c r="E122" s="106"/>
      <c r="F122" s="106"/>
      <c r="G122" s="106"/>
      <c r="H122" s="106"/>
      <c r="I122" s="107"/>
      <c r="J122" s="108"/>
      <c r="K122" s="105"/>
      <c r="L122" s="102"/>
    </row>
    <row r="123" spans="1:13">
      <c r="A123" s="26"/>
      <c r="I123" s="109"/>
      <c r="J123" s="102"/>
      <c r="K123" s="105"/>
    </row>
    <row r="124" spans="1:13">
      <c r="A124" s="26"/>
      <c r="B124" s="110" t="s">
        <v>112</v>
      </c>
      <c r="I124" s="111"/>
      <c r="K124" s="26"/>
      <c r="L124" s="99"/>
    </row>
    <row r="125" spans="1:13">
      <c r="A125" s="26"/>
      <c r="B125" s="85" t="s">
        <v>113</v>
      </c>
      <c r="C125" s="8"/>
      <c r="D125" s="8"/>
      <c r="E125" s="112" t="s">
        <v>114</v>
      </c>
      <c r="F125" s="113"/>
      <c r="G125" s="114">
        <v>8.39</v>
      </c>
      <c r="H125" s="115" t="s">
        <v>115</v>
      </c>
      <c r="I125" s="137">
        <f>G125*11/100</f>
        <v>0.92290000000000005</v>
      </c>
      <c r="J125" s="116" t="s">
        <v>116</v>
      </c>
      <c r="K125" s="26"/>
    </row>
    <row r="126" spans="1:13">
      <c r="A126" s="26"/>
      <c r="B126" s="44"/>
      <c r="C126" s="44"/>
      <c r="D126" s="44"/>
      <c r="E126" s="112" t="s">
        <v>117</v>
      </c>
      <c r="F126" s="113"/>
      <c r="G126" s="114">
        <v>4.49</v>
      </c>
      <c r="H126" s="115" t="s">
        <v>115</v>
      </c>
      <c r="I126" s="137">
        <f>G126*11/100</f>
        <v>0.49390000000000001</v>
      </c>
      <c r="J126" s="116" t="s">
        <v>116</v>
      </c>
      <c r="K126" s="26"/>
      <c r="L126" s="106"/>
      <c r="M126" s="106"/>
    </row>
    <row r="127" spans="1:13">
      <c r="A127" s="26"/>
      <c r="B127" s="85" t="s">
        <v>118</v>
      </c>
      <c r="C127" s="8"/>
      <c r="D127" s="8"/>
      <c r="E127" s="112" t="s">
        <v>119</v>
      </c>
      <c r="F127" s="113"/>
      <c r="G127" s="117">
        <v>9.33</v>
      </c>
      <c r="H127" s="114" t="s">
        <v>115</v>
      </c>
      <c r="I127" s="137">
        <f>G127*11/100</f>
        <v>1.0263</v>
      </c>
      <c r="J127" s="116" t="s">
        <v>116</v>
      </c>
      <c r="K127" s="26"/>
      <c r="L127" s="106"/>
      <c r="M127" s="106"/>
    </row>
    <row r="128" spans="1:13">
      <c r="A128" s="26"/>
      <c r="E128" s="118" t="s">
        <v>117</v>
      </c>
      <c r="F128" s="28"/>
      <c r="G128" s="119">
        <v>5</v>
      </c>
      <c r="H128" s="120" t="s">
        <v>115</v>
      </c>
      <c r="I128" s="138">
        <f>G128*11/100</f>
        <v>0.55000000000000004</v>
      </c>
      <c r="J128" s="116" t="s">
        <v>116</v>
      </c>
      <c r="K128" s="59"/>
      <c r="L128" s="106"/>
      <c r="M128" s="106"/>
    </row>
    <row r="129" spans="1:13">
      <c r="A129" s="26"/>
      <c r="B129" s="121" t="s">
        <v>120</v>
      </c>
      <c r="C129" s="85"/>
      <c r="D129" s="85"/>
      <c r="E129" s="85"/>
      <c r="F129" s="122"/>
      <c r="G129" s="85"/>
      <c r="H129" s="122"/>
      <c r="I129" s="123"/>
      <c r="J129" s="8"/>
      <c r="K129" s="8"/>
      <c r="L129" s="106"/>
      <c r="M129" s="106"/>
    </row>
    <row r="130" spans="1:13">
      <c r="A130" s="26"/>
      <c r="B130" s="44"/>
      <c r="C130" s="44"/>
      <c r="D130" s="44"/>
      <c r="E130" s="44"/>
      <c r="F130" s="44"/>
      <c r="G130" s="44"/>
      <c r="H130" s="44"/>
      <c r="I130" s="124"/>
      <c r="J130" s="44"/>
      <c r="K130" s="65"/>
    </row>
    <row r="131" spans="1:13">
      <c r="A131" s="9" t="s">
        <v>31</v>
      </c>
      <c r="B131" t="s">
        <v>121</v>
      </c>
      <c r="J131" s="34"/>
      <c r="K131" s="36"/>
    </row>
    <row r="132" spans="1:13">
      <c r="A132" s="26"/>
      <c r="B132" t="s">
        <v>122</v>
      </c>
      <c r="J132" s="24"/>
      <c r="K132" s="86"/>
    </row>
    <row r="133" spans="1:13">
      <c r="A133" s="26"/>
      <c r="B133" s="44" t="s">
        <v>123</v>
      </c>
      <c r="C133" s="44"/>
      <c r="D133" s="44"/>
      <c r="E133" s="44"/>
      <c r="F133" s="44"/>
      <c r="G133" s="44"/>
      <c r="H133" s="44"/>
      <c r="I133" s="44"/>
      <c r="J133" s="24"/>
      <c r="K133" s="86"/>
    </row>
    <row r="134" spans="1:13">
      <c r="A134" s="26"/>
      <c r="B134" s="11" t="s">
        <v>124</v>
      </c>
      <c r="C134" s="11"/>
      <c r="D134" s="11"/>
      <c r="E134" s="11"/>
      <c r="F134" s="11"/>
      <c r="G134" s="11"/>
      <c r="H134" s="11"/>
      <c r="I134" s="125">
        <v>1054741</v>
      </c>
      <c r="J134" s="24"/>
      <c r="K134" s="86"/>
      <c r="L134" s="126"/>
    </row>
    <row r="135" spans="1:13">
      <c r="A135" s="26"/>
      <c r="B135" s="8" t="s">
        <v>125</v>
      </c>
      <c r="C135" s="8"/>
      <c r="D135" s="8"/>
      <c r="E135" s="8"/>
      <c r="F135" s="8"/>
      <c r="G135" s="8"/>
      <c r="H135" s="8"/>
      <c r="I135" s="8"/>
      <c r="J135" s="24"/>
      <c r="K135" s="86"/>
    </row>
    <row r="136" spans="1:13">
      <c r="A136" s="26"/>
      <c r="B136" s="44"/>
      <c r="C136" s="44"/>
      <c r="D136" s="44"/>
      <c r="E136" s="44"/>
      <c r="F136" s="44"/>
      <c r="G136" s="44"/>
      <c r="H136" s="44"/>
      <c r="I136" s="127">
        <v>1105000</v>
      </c>
      <c r="J136" s="24"/>
      <c r="K136" s="86"/>
    </row>
    <row r="137" spans="1:13">
      <c r="A137" s="26"/>
      <c r="B137" s="11" t="s">
        <v>126</v>
      </c>
      <c r="C137" s="11"/>
      <c r="D137" s="11"/>
      <c r="E137" s="11"/>
      <c r="F137" s="11"/>
      <c r="G137" s="11"/>
      <c r="H137" s="11"/>
      <c r="I137" s="98">
        <v>10940</v>
      </c>
      <c r="J137" s="24"/>
      <c r="K137" s="86"/>
      <c r="L137" s="102"/>
    </row>
    <row r="138" spans="1:13">
      <c r="A138" s="26"/>
      <c r="B138" t="s">
        <v>112</v>
      </c>
      <c r="F138" s="28"/>
      <c r="G138" s="28"/>
      <c r="H138" s="28"/>
      <c r="I138" s="128"/>
      <c r="J138" s="129"/>
      <c r="K138" s="130"/>
    </row>
    <row r="139" spans="1:13">
      <c r="A139" s="26"/>
      <c r="B139" s="131" t="s">
        <v>127</v>
      </c>
      <c r="C139" s="34"/>
      <c r="D139" s="34"/>
      <c r="E139" s="36"/>
      <c r="F139" s="132" t="s">
        <v>128</v>
      </c>
      <c r="G139" s="133">
        <v>52.09</v>
      </c>
      <c r="H139" s="133" t="s">
        <v>129</v>
      </c>
      <c r="I139" s="139">
        <f>G139*1%</f>
        <v>0.52090000000000003</v>
      </c>
      <c r="J139" s="133" t="s">
        <v>130</v>
      </c>
      <c r="K139" s="133"/>
    </row>
    <row r="140" spans="1:13">
      <c r="A140" s="38"/>
      <c r="B140" s="11"/>
      <c r="C140" s="11"/>
      <c r="D140" s="11"/>
      <c r="E140" s="11"/>
      <c r="F140" s="11"/>
      <c r="G140" s="11"/>
      <c r="H140" s="11"/>
      <c r="I140" s="11"/>
      <c r="J140" s="11"/>
      <c r="K140" s="12"/>
    </row>
    <row r="141" spans="1:13">
      <c r="A141" s="106"/>
      <c r="B141" s="106"/>
      <c r="C141" s="106"/>
      <c r="D141" s="106"/>
      <c r="E141" s="106"/>
      <c r="F141" s="106"/>
      <c r="G141" s="106"/>
      <c r="H141" s="106"/>
      <c r="I141" s="106"/>
      <c r="J141" s="106"/>
      <c r="K141" s="106"/>
    </row>
    <row r="142" spans="1:13">
      <c r="B142" s="13" t="s">
        <v>131</v>
      </c>
    </row>
    <row r="144" spans="1:13" ht="15.75">
      <c r="B144" s="136"/>
    </row>
  </sheetData>
  <mergeCells count="11">
    <mergeCell ref="B8:L8"/>
    <mergeCell ref="A23:K23"/>
    <mergeCell ref="A24:J24"/>
    <mergeCell ref="A104:K104"/>
    <mergeCell ref="A105:K105"/>
    <mergeCell ref="B7:L7"/>
    <mergeCell ref="B1:K1"/>
    <mergeCell ref="B2:K2"/>
    <mergeCell ref="B3:K3"/>
    <mergeCell ref="B5:L5"/>
    <mergeCell ref="B6:L6"/>
  </mergeCells>
  <pageMargins left="0.11811023622047245" right="0.11811023622047245" top="0" bottom="0" header="0" footer="0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2026-01-24T11:02:05Z</cp:lastPrinted>
  <dcterms:created xsi:type="dcterms:W3CDTF">2026-01-23T13:56:25Z</dcterms:created>
  <dcterms:modified xsi:type="dcterms:W3CDTF">2026-01-24T11:12:38Z</dcterms:modified>
</cp:coreProperties>
</file>